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0" yWindow="45" windowWidth="14790" windowHeight="810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14" i="1" l="1"/>
  <c r="D14" i="1"/>
  <c r="E14" i="1"/>
  <c r="C15" i="1"/>
  <c r="D15" i="1"/>
  <c r="E15" i="1"/>
  <c r="B15" i="1"/>
  <c r="B14" i="1"/>
  <c r="C12" i="1" l="1"/>
  <c r="D12" i="1"/>
  <c r="E12" i="1"/>
  <c r="C13" i="1"/>
  <c r="D13" i="1"/>
  <c r="E13" i="1"/>
  <c r="C17" i="1"/>
  <c r="D17" i="1"/>
  <c r="E17" i="1"/>
  <c r="C18" i="1"/>
  <c r="D18" i="1"/>
  <c r="E18" i="1"/>
  <c r="C21" i="1"/>
  <c r="D21" i="1"/>
  <c r="E21" i="1"/>
  <c r="C27" i="1"/>
  <c r="D27" i="1"/>
  <c r="E27" i="1"/>
  <c r="C28" i="1"/>
  <c r="D28" i="1"/>
  <c r="E28" i="1"/>
  <c r="C29" i="1"/>
  <c r="D29" i="1"/>
  <c r="E29" i="1"/>
  <c r="E9" i="1"/>
  <c r="E20" i="1" s="1"/>
  <c r="E38" i="1" s="1"/>
  <c r="E39" i="1" s="1"/>
  <c r="B29" i="1"/>
  <c r="B28" i="1"/>
  <c r="B27" i="1"/>
  <c r="B13" i="1"/>
  <c r="B12" i="1"/>
  <c r="B18" i="1"/>
  <c r="B17" i="1"/>
  <c r="E42" i="1" l="1"/>
  <c r="E40" i="1"/>
  <c r="E41" i="1" s="1"/>
  <c r="E44" i="1" s="1"/>
  <c r="E47" i="1" s="1"/>
  <c r="E43" i="1"/>
  <c r="E46" i="1" s="1"/>
  <c r="E23" i="1"/>
  <c r="E24" i="1" s="1"/>
  <c r="E30" i="1" s="1"/>
  <c r="E22" i="1"/>
  <c r="D9" i="1"/>
  <c r="C9" i="1"/>
  <c r="C20" i="1" s="1"/>
  <c r="B21" i="1"/>
  <c r="B9" i="1"/>
  <c r="B20" i="1" s="1"/>
  <c r="B38" i="1" l="1"/>
  <c r="B39" i="1" s="1"/>
  <c r="C22" i="1"/>
  <c r="C23" i="1"/>
  <c r="C26" i="1" s="1"/>
  <c r="C32" i="1" s="1"/>
  <c r="C35" i="1" s="1"/>
  <c r="C38" i="1"/>
  <c r="C39" i="1" s="1"/>
  <c r="E26" i="1"/>
  <c r="E32" i="1" s="1"/>
  <c r="E35" i="1" s="1"/>
  <c r="E25" i="1"/>
  <c r="E31" i="1" s="1"/>
  <c r="E34" i="1" s="1"/>
  <c r="C25" i="1"/>
  <c r="C31" i="1" s="1"/>
  <c r="C34" i="1" s="1"/>
  <c r="D22" i="1"/>
  <c r="D20" i="1"/>
  <c r="B22" i="1"/>
  <c r="C24" i="1"/>
  <c r="C30" i="1" s="1"/>
  <c r="B23" i="1"/>
  <c r="B26" i="1" s="1"/>
  <c r="B40" i="1" l="1"/>
  <c r="B42" i="1"/>
  <c r="D38" i="1"/>
  <c r="D39" i="1" s="1"/>
  <c r="C42" i="1"/>
  <c r="C40" i="1"/>
  <c r="B32" i="1"/>
  <c r="B35" i="1" s="1"/>
  <c r="D23" i="1"/>
  <c r="D26" i="1" s="1"/>
  <c r="D32" i="1" s="1"/>
  <c r="D35" i="1" s="1"/>
  <c r="B24" i="1"/>
  <c r="B30" i="1" s="1"/>
  <c r="B25" i="1"/>
  <c r="B41" i="1" l="1"/>
  <c r="B44" i="1" s="1"/>
  <c r="B47" i="1" s="1"/>
  <c r="B43" i="1"/>
  <c r="B46" i="1" s="1"/>
  <c r="D42" i="1"/>
  <c r="D40" i="1"/>
  <c r="C43" i="1"/>
  <c r="C46" i="1" s="1"/>
  <c r="C41" i="1"/>
  <c r="C44" i="1" s="1"/>
  <c r="C47" i="1" s="1"/>
  <c r="D24" i="1"/>
  <c r="D30" i="1" s="1"/>
  <c r="D25" i="1"/>
  <c r="D31" i="1" s="1"/>
  <c r="D34" i="1" s="1"/>
  <c r="B31" i="1"/>
  <c r="B34" i="1" s="1"/>
  <c r="D43" i="1" l="1"/>
  <c r="D46" i="1" s="1"/>
  <c r="D41" i="1"/>
  <c r="D44" i="1" s="1"/>
  <c r="D47" i="1" s="1"/>
</calcChain>
</file>

<file path=xl/sharedStrings.xml><?xml version="1.0" encoding="utf-8"?>
<sst xmlns="http://schemas.openxmlformats.org/spreadsheetml/2006/main" count="40" uniqueCount="37">
  <si>
    <t>November, 2010</t>
  </si>
  <si>
    <t>N: number of servers</t>
  </si>
  <si>
    <t>S: segments per server</t>
  </si>
  <si>
    <t>F: failures/server/year</t>
  </si>
  <si>
    <t>T: time to recover (seconds)</t>
  </si>
  <si>
    <t>Y: seconds/year</t>
  </si>
  <si>
    <t>Server failure rate/sec.</t>
  </si>
  <si>
    <t>Pr(2 failures in 2T)</t>
  </si>
  <si>
    <t>Pr(0 failures in 2T)</t>
  </si>
  <si>
    <t>Pr(1 failure in 2T)</t>
  </si>
  <si>
    <t>Pr(3 failures in 2T)</t>
  </si>
  <si>
    <t>Server failure rate/year.</t>
  </si>
  <si>
    <t>Exp(double failures per year)</t>
  </si>
  <si>
    <t>Exp(triple failures per year)</t>
  </si>
  <si>
    <t>Exp(quadruple failures per year)</t>
  </si>
  <si>
    <t>% time recovery is underway</t>
  </si>
  <si>
    <t>Pr(data loss in one year | R=2)</t>
  </si>
  <si>
    <t>Pr(data loss in one year | R=3)</t>
  </si>
  <si>
    <t>Failure Probabilities for a RAMCloud</t>
  </si>
  <si>
    <t>Pr(data loss | R=2, 3 server failures in different racks)</t>
  </si>
  <si>
    <t>Pr(data loss | R=3, 4 server failures in different racks)</t>
  </si>
  <si>
    <t>Pr(no rack overlap | 2 random failures)</t>
  </si>
  <si>
    <t>Pr(no rack overlap | 3 random failures)</t>
  </si>
  <si>
    <t>Pr(no rack overlap | 4 random failures)</t>
  </si>
  <si>
    <t>K: # servers per rack (master &amp; backups for each segment must be in different racks)</t>
  </si>
  <si>
    <t>R: replication factor (# backup copies)</t>
  </si>
  <si>
    <t>Alternate calculation of double failures, etc.</t>
  </si>
  <si>
    <t>Pr(0 failures in T)</t>
  </si>
  <si>
    <t>Pr(1 failure in T)</t>
  </si>
  <si>
    <t>Pr(2 failures in T)</t>
  </si>
  <si>
    <t>Pr(3 failures in T)</t>
  </si>
  <si>
    <t>Pr(3 backups in different racks account for all copies of at least 1 segment (R=3))</t>
  </si>
  <si>
    <t>Pr(2 backups in different racks account for all copies of at least 1 segment (R=2))</t>
  </si>
  <si>
    <t>Pr(4 backups in different racks account for all copies of at least 1 segment (R=3))</t>
  </si>
  <si>
    <t>Pr(5 backups in different racks account for all copies of at least 1 segment (R=3))</t>
  </si>
  <si>
    <t>Rate(data loss in one year | R=2)</t>
  </si>
  <si>
    <t>Rate(data loss in one year | R=3)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</si>
</sst>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">
    <xf numFmtId="0" fontId="0" fillId="0" borderId="0" xfId="0"/>
    <xf numFmtId="0" fontId="2" fillId="0" borderId="0" xfId="0" applyFont="1"/>
    <xf numFmtId="0" fontId="0" fillId="2" borderId="0" xfId="0" applyFill="1"/>
    <xf numFmtId="10" fontId="0" fillId="0" borderId="0" xfId="1" applyNumberFormat="1" applyFont="1"/>
    <xf numFmtId="0" fontId="0" fillId="0" borderId="0" xfId="0" applyAlignment="1">
      <alignment wrapText="1"/>
    </xf>
    <xf numFmtId="0" fontId="3" fillId="0" borderId="0" xfId="0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7"/>
  <sheetViews>
    <sheetView tabSelected="1" topLeftCell="A5" workbookViewId="0">
      <pane ySplit="2100" topLeftCell="A18"/>
      <selection activeCell="C9" sqref="C9"/>
      <selection pane="bottomLeft" activeCell="C35" sqref="C35"/>
    </sheetView>
  </sheetViews>
  <sheetFormatPr defaultRowHeight="15" x14ac:dyDescent="0.25"/>
  <cols>
    <col min="1" max="1" width="39.42578125" customWidth="1"/>
    <col min="2" max="2" width="12.7109375" bestFit="1" customWidth="1"/>
    <col min="3" max="5" width="12" bestFit="1" customWidth="1"/>
    <col min="7" max="7" width="12" bestFit="1" customWidth="1"/>
  </cols>
  <sheetData>
    <row r="1" spans="1:5" s="1" customFormat="1" ht="21" x14ac:dyDescent="0.35">
      <c r="A1" s="1" t="s">
        <v>18</v>
      </c>
    </row>
    <row r="2" spans="1:5" s="1" customFormat="1" ht="21" x14ac:dyDescent="0.35">
      <c r="A2" s="1" t="s">
        <v>0</v>
      </c>
    </row>
    <row r="4" spans="1:5" x14ac:dyDescent="0.25">
      <c r="A4" t="s">
        <v>1</v>
      </c>
      <c r="B4" s="2">
        <v>1000</v>
      </c>
      <c r="C4" s="2">
        <v>10000</v>
      </c>
      <c r="D4" s="2">
        <v>100000</v>
      </c>
      <c r="E4" s="2">
        <v>20</v>
      </c>
    </row>
    <row r="5" spans="1:5" x14ac:dyDescent="0.25">
      <c r="A5" t="s">
        <v>2</v>
      </c>
      <c r="B5" s="2">
        <v>8000</v>
      </c>
      <c r="C5" s="2">
        <v>8000</v>
      </c>
      <c r="D5" s="2">
        <v>8000</v>
      </c>
      <c r="E5" s="2">
        <v>800</v>
      </c>
    </row>
    <row r="6" spans="1:5" x14ac:dyDescent="0.25">
      <c r="A6" t="s">
        <v>3</v>
      </c>
      <c r="B6" s="2">
        <v>2</v>
      </c>
      <c r="C6" s="2">
        <v>2</v>
      </c>
      <c r="D6" s="2">
        <v>2</v>
      </c>
      <c r="E6" s="2">
        <v>2</v>
      </c>
    </row>
    <row r="7" spans="1:5" x14ac:dyDescent="0.25">
      <c r="A7" t="s">
        <v>4</v>
      </c>
      <c r="B7" s="2">
        <v>2</v>
      </c>
      <c r="C7" s="2">
        <v>2</v>
      </c>
      <c r="D7" s="2">
        <v>2</v>
      </c>
      <c r="E7" s="2">
        <v>2</v>
      </c>
    </row>
    <row r="8" spans="1:5" ht="30" x14ac:dyDescent="0.25">
      <c r="A8" s="4" t="s">
        <v>24</v>
      </c>
      <c r="B8" s="2">
        <v>50</v>
      </c>
      <c r="C8" s="2">
        <v>50</v>
      </c>
      <c r="D8" s="2">
        <v>50</v>
      </c>
      <c r="E8" s="2">
        <v>1</v>
      </c>
    </row>
    <row r="9" spans="1:5" x14ac:dyDescent="0.25">
      <c r="A9" t="s">
        <v>5</v>
      </c>
      <c r="B9">
        <f>3600*24*365</f>
        <v>31536000</v>
      </c>
      <c r="C9">
        <f>3600*24*365</f>
        <v>31536000</v>
      </c>
      <c r="D9">
        <f>3600*24*365</f>
        <v>31536000</v>
      </c>
      <c r="E9">
        <f>3600*24*365</f>
        <v>31536000</v>
      </c>
    </row>
    <row r="10" spans="1:5" x14ac:dyDescent="0.25">
      <c r="A10" t="s">
        <v>25</v>
      </c>
    </row>
    <row r="12" spans="1:5" ht="30" x14ac:dyDescent="0.25">
      <c r="A12" s="4" t="s">
        <v>32</v>
      </c>
      <c r="B12">
        <f>1-POWER(1-2/((B$4-B$8)*(B$4-2*B$8)), B$5*(B$4-2*B$8))</f>
        <v>0.99999995152050747</v>
      </c>
      <c r="C12">
        <f t="shared" ref="C12:E12" si="0">1-POWER(1-2/((C$4-C$8)*(C$4-2*C$8)), C$5*(C$4-2*C$8))</f>
        <v>0.79972026459578838</v>
      </c>
      <c r="D12">
        <f t="shared" si="0"/>
        <v>0.14792440237208249</v>
      </c>
      <c r="E12">
        <f t="shared" si="0"/>
        <v>1</v>
      </c>
    </row>
    <row r="13" spans="1:5" ht="30" x14ac:dyDescent="0.25">
      <c r="A13" s="4" t="s">
        <v>31</v>
      </c>
      <c r="B13">
        <f>1-POWER(1-6/((B$4-B$8)*(B$4-2*B$8)*(B$4-3*B$8)), B$5*(B$4-3*B$8))</f>
        <v>5.4593562097896897E-2</v>
      </c>
      <c r="C13">
        <f t="shared" ref="C13:E13" si="1">1-POWER(1-6/((C$4-C$8)*(C$4-2*C$8)*(C$4-3*C$8)), C$5*(C$4-3*C$8))</f>
        <v>4.8716720001762415E-4</v>
      </c>
      <c r="D13">
        <f t="shared" si="1"/>
        <v>4.7889577896587099E-6</v>
      </c>
      <c r="E13">
        <f t="shared" si="1"/>
        <v>0.99999920293910272</v>
      </c>
    </row>
    <row r="14" spans="1:5" ht="30" x14ac:dyDescent="0.25">
      <c r="A14" s="4" t="s">
        <v>33</v>
      </c>
      <c r="B14">
        <f>1-POWER(1-4*3*2/((B$4-B$8)*(B$4-2*B$8)*(B$4-3*B$8)), B$5*(B$4-3*B$8))</f>
        <v>0.20113348121030783</v>
      </c>
      <c r="C14">
        <f t="shared" ref="C14:E14" si="2">1-POWER(1-4*3*2/((C$4-C$8)*(C$4-2*C$8)*(C$4-3*C$8)), C$5*(C$4-3*C$8))</f>
        <v>1.947245271211373E-3</v>
      </c>
      <c r="D14">
        <f t="shared" si="2"/>
        <v>1.9244376470273217E-5</v>
      </c>
      <c r="E14">
        <f t="shared" si="2"/>
        <v>1</v>
      </c>
    </row>
    <row r="15" spans="1:5" ht="30" x14ac:dyDescent="0.25">
      <c r="A15" s="4" t="s">
        <v>34</v>
      </c>
      <c r="B15">
        <f>1-POWER(1-5*4*3/((B$4-B$8)*(B$4-2*B$8)*(B$4-3*B$8)), B$5*(B$4-3*B$8))</f>
        <v>0.42959208383462077</v>
      </c>
      <c r="C15">
        <f t="shared" ref="C15:E15" si="3">1-POWER(1-5*4*3/((C$4-C$8)*(C$4-2*C$8)*(C$4-3*C$8)), C$5*(C$4-3*C$8))</f>
        <v>4.8609971928844642E-3</v>
      </c>
      <c r="D15">
        <f t="shared" si="3"/>
        <v>4.8065906320338136E-5</v>
      </c>
      <c r="E15">
        <f t="shared" si="3"/>
        <v>1</v>
      </c>
    </row>
    <row r="17" spans="1:5" ht="30" x14ac:dyDescent="0.25">
      <c r="A17" s="4" t="s">
        <v>19</v>
      </c>
      <c r="B17">
        <f>1-POWER(1-2/((B$4-B$8)*(B$4-2*B$8)), 3*B$5)</f>
        <v>5.4593624121717199E-2</v>
      </c>
      <c r="C17">
        <f t="shared" ref="C17:E17" si="4">1-POWER(1-2/((C$4-C$8)*(C$4-2*C$8)), 3*C$5)</f>
        <v>4.8716620891320339E-4</v>
      </c>
      <c r="D17">
        <f t="shared" si="4"/>
        <v>4.8071964477980345E-6</v>
      </c>
      <c r="E17">
        <f t="shared" si="4"/>
        <v>0.99999922954661657</v>
      </c>
    </row>
    <row r="18" spans="1:5" ht="30" x14ac:dyDescent="0.25">
      <c r="A18" s="4" t="s">
        <v>20</v>
      </c>
      <c r="B18">
        <f>1-POWER(1-6/((B$4-B$8)*(B$4-2*B$8)*(B$4-3*B$8)), 4*B$5)</f>
        <v>2.6415499167231626E-4</v>
      </c>
      <c r="C18">
        <f t="shared" ref="C18:E18" si="5">1-POWER(1-6/((C$4-C$8)*(C$4-2*C$8)*(C$4-3*C$8)), 4*C$5)</f>
        <v>1.978825810988738E-7</v>
      </c>
      <c r="D18">
        <f t="shared" si="5"/>
        <v>1.9184653865522705E-10</v>
      </c>
      <c r="E18">
        <f t="shared" si="5"/>
        <v>0.96326696400248246</v>
      </c>
    </row>
    <row r="20" spans="1:5" x14ac:dyDescent="0.25">
      <c r="A20" t="s">
        <v>6</v>
      </c>
      <c r="B20">
        <f>B$4*B$6/B$9</f>
        <v>6.3419583967529169E-5</v>
      </c>
      <c r="C20">
        <f t="shared" ref="C20:E20" si="6">C$4*C$6/C$9</f>
        <v>6.3419583967529169E-4</v>
      </c>
      <c r="D20">
        <f t="shared" si="6"/>
        <v>6.3419583967529169E-3</v>
      </c>
      <c r="E20">
        <f t="shared" si="6"/>
        <v>1.2683916793505835E-6</v>
      </c>
    </row>
    <row r="21" spans="1:5" x14ac:dyDescent="0.25">
      <c r="A21" t="s">
        <v>11</v>
      </c>
      <c r="B21">
        <f>B$4*B$6</f>
        <v>2000</v>
      </c>
      <c r="C21">
        <f t="shared" ref="C21:E21" si="7">C$4*C$6</f>
        <v>20000</v>
      </c>
      <c r="D21">
        <f t="shared" si="7"/>
        <v>200000</v>
      </c>
      <c r="E21">
        <f t="shared" si="7"/>
        <v>40</v>
      </c>
    </row>
    <row r="22" spans="1:5" x14ac:dyDescent="0.25">
      <c r="A22" t="s">
        <v>15</v>
      </c>
      <c r="B22" s="3">
        <f>B$21*B$7/B$9</f>
        <v>1.2683916793505834E-4</v>
      </c>
      <c r="C22" s="3">
        <f>C$21*C$7/C$9</f>
        <v>1.2683916793505834E-3</v>
      </c>
      <c r="D22" s="3">
        <f>D$21*D$7/D$9</f>
        <v>1.2683916793505834E-2</v>
      </c>
      <c r="E22" s="3">
        <f>E$21*E$7/E$9</f>
        <v>2.5367833587011671E-6</v>
      </c>
    </row>
    <row r="23" spans="1:5" x14ac:dyDescent="0.25">
      <c r="A23" t="s">
        <v>8</v>
      </c>
      <c r="B23">
        <f>EXP(-2*B$7*B$20)</f>
        <v>0.99974635383775834</v>
      </c>
      <c r="C23">
        <f>EXP(-2*C$7*C$20)</f>
        <v>0.99746643155711379</v>
      </c>
      <c r="D23">
        <f>EXP(-2*D$7*D$20)</f>
        <v>0.97495122625732433</v>
      </c>
      <c r="E23">
        <f>EXP(-2*E$7*E$20)</f>
        <v>0.99999492644615307</v>
      </c>
    </row>
    <row r="24" spans="1:5" x14ac:dyDescent="0.25">
      <c r="A24" t="s">
        <v>9</v>
      </c>
      <c r="B24">
        <f>2*B$7*B$20*B$23</f>
        <v>2.5361399133377936E-4</v>
      </c>
      <c r="C24">
        <f>2*C$7*C$20*C$23</f>
        <v>2.5303562444371226E-3</v>
      </c>
      <c r="D24">
        <f>2*D$7*D$20*D$23</f>
        <v>2.4732400463148764E-2</v>
      </c>
      <c r="E24">
        <f>2*E$7*E$20*E$23</f>
        <v>5.073540976388397E-6</v>
      </c>
    </row>
    <row r="25" spans="1:5" x14ac:dyDescent="0.25">
      <c r="A25" t="s">
        <v>7</v>
      </c>
      <c r="B25">
        <f>POWER(2*B$7*B$20,2)*B$23/2</f>
        <v>3.2168187637465678E-8</v>
      </c>
      <c r="C25">
        <f>POWER(2*C$7*C$20,2)*C$23/2</f>
        <v>3.2094828062368372E-6</v>
      </c>
      <c r="D25">
        <f>POWER(2*D$7*D$20,2)*D$23/2</f>
        <v>3.1370370957824406E-4</v>
      </c>
      <c r="E25">
        <f>POWER(2*E$7*E$20,2)*E$23/2</f>
        <v>1.2870474318590557E-11</v>
      </c>
    </row>
    <row r="26" spans="1:5" x14ac:dyDescent="0.25">
      <c r="A26" t="s">
        <v>10</v>
      </c>
      <c r="B26">
        <f>POWER(2*B$7*B$20, 3)*B$23/6</f>
        <v>2.7201241026099845E-12</v>
      </c>
      <c r="C26">
        <f>POWER(2*C$7*C$20, 3)*C$23/6</f>
        <v>2.7139208576330435E-9</v>
      </c>
      <c r="D26">
        <f>POWER(2*D$7*D$20, 3)*D$23/6</f>
        <v>2.6526611667363782E-6</v>
      </c>
      <c r="E26">
        <f>POWER(2*E$7*E$20, 3)*E$23/6</f>
        <v>2.1766403379994176E-17</v>
      </c>
    </row>
    <row r="27" spans="1:5" x14ac:dyDescent="0.25">
      <c r="A27" t="s">
        <v>21</v>
      </c>
      <c r="B27">
        <f>(B$4-B$8)/(B$4-1)</f>
        <v>0.95095095095095095</v>
      </c>
      <c r="C27">
        <f t="shared" ref="C27:E27" si="8">(C$4-C$8)/(C$4-1)</f>
        <v>0.99509950995099505</v>
      </c>
      <c r="D27">
        <f t="shared" si="8"/>
        <v>0.99950999509995098</v>
      </c>
      <c r="E27">
        <f t="shared" si="8"/>
        <v>1</v>
      </c>
    </row>
    <row r="28" spans="1:5" x14ac:dyDescent="0.25">
      <c r="A28" t="s">
        <v>22</v>
      </c>
      <c r="B28">
        <f>(B$4-B$8)/(B$4-1)*(B$4-2*B$8)/(B$4-2)</f>
        <v>0.85757099785155899</v>
      </c>
      <c r="C28">
        <f t="shared" ref="C28:E28" si="9">(C$4-C$8)/(C$4-1)*(C$4-2*C$8)/(C$4-2)</f>
        <v>0.98534558396827865</v>
      </c>
      <c r="D28">
        <f t="shared" si="9"/>
        <v>0.99853045571396526</v>
      </c>
      <c r="E28">
        <f t="shared" si="9"/>
        <v>1</v>
      </c>
    </row>
    <row r="29" spans="1:5" x14ac:dyDescent="0.25">
      <c r="A29" t="s">
        <v>23</v>
      </c>
      <c r="B29">
        <f>(B$4-B$8)/(B$4-1)*(B$4-2*B$8)/(B$4-2)*(B$4-3*B$8)/(B$4-3)</f>
        <v>0.73112873437695602</v>
      </c>
      <c r="C29">
        <f t="shared" ref="C29:E29" si="10">(C$4-C$8)/(C$4-1)*(C$4-2*C$8)/(C$4-2)*(C$4-3*C$8)/(C$4-3)</f>
        <v>0.9708566572059163</v>
      </c>
      <c r="D29">
        <f t="shared" si="10"/>
        <v>0.99706257190755154</v>
      </c>
      <c r="E29">
        <f t="shared" si="10"/>
        <v>1</v>
      </c>
    </row>
    <row r="30" spans="1:5" x14ac:dyDescent="0.25">
      <c r="A30" t="s">
        <v>12</v>
      </c>
      <c r="B30">
        <f>B$21*B$24*B$27/2</f>
        <v>0.24117446623332373</v>
      </c>
      <c r="C30">
        <f t="shared" ref="C30:E30" si="11">C$21*C$24*C$27/2</f>
        <v>25.17956258840821</v>
      </c>
      <c r="D30">
        <f t="shared" si="11"/>
        <v>2472.0281465731846</v>
      </c>
      <c r="E30">
        <f t="shared" si="11"/>
        <v>1.0147081952776794E-4</v>
      </c>
    </row>
    <row r="31" spans="1:5" x14ac:dyDescent="0.25">
      <c r="A31" t="s">
        <v>13</v>
      </c>
      <c r="B31">
        <f>B$21*B$25*B$28/3</f>
        <v>1.8391003180891752E-5</v>
      </c>
      <c r="C31">
        <f t="shared" ref="C31:E31" si="12">C$21*C$25*C$28/3</f>
        <v>2.1082998066317239E-2</v>
      </c>
      <c r="D31">
        <f t="shared" si="12"/>
        <v>20.882847205621697</v>
      </c>
      <c r="E31">
        <f t="shared" si="12"/>
        <v>1.7160632424787409E-10</v>
      </c>
    </row>
    <row r="32" spans="1:5" x14ac:dyDescent="0.25">
      <c r="A32" t="s">
        <v>14</v>
      </c>
      <c r="B32">
        <f>B$21*B$26*B$29/4</f>
        <v>9.9438044624474557E-10</v>
      </c>
      <c r="C32">
        <f t="shared" ref="C32:E32" si="13">C$21*C$26*C$29/4</f>
        <v>1.3174140658815149E-5</v>
      </c>
      <c r="D32">
        <f t="shared" si="13"/>
        <v>0.13224345826527298</v>
      </c>
      <c r="E32">
        <f t="shared" si="13"/>
        <v>2.1766403379994176E-16</v>
      </c>
    </row>
    <row r="34" spans="1:5" s="5" customFormat="1" x14ac:dyDescent="0.25">
      <c r="A34" s="5" t="s">
        <v>35</v>
      </c>
      <c r="B34" s="5">
        <f>B$31*B$17</f>
        <v>1.0040315148789098E-6</v>
      </c>
      <c r="C34" s="5">
        <f t="shared" ref="C34:E34" si="14">C$31*C$17</f>
        <v>1.0270924240492167E-5</v>
      </c>
      <c r="D34" s="5">
        <f t="shared" si="14"/>
        <v>1.0038794890677374E-4</v>
      </c>
      <c r="E34" s="5">
        <f t="shared" si="14"/>
        <v>1.7160619203320095E-10</v>
      </c>
    </row>
    <row r="35" spans="1:5" s="5" customFormat="1" x14ac:dyDescent="0.25">
      <c r="A35" s="5" t="s">
        <v>36</v>
      </c>
      <c r="B35" s="5">
        <f>B$32*B$18</f>
        <v>2.6267055849689492E-13</v>
      </c>
      <c r="C35" s="5">
        <f t="shared" ref="C35:E35" si="15">C$32*C$18</f>
        <v>2.6069329573259596E-12</v>
      </c>
      <c r="D35" s="5">
        <f t="shared" si="15"/>
        <v>2.5370449727989598E-11</v>
      </c>
      <c r="E35" s="5">
        <f t="shared" si="15"/>
        <v>2.0966857301100363E-16</v>
      </c>
    </row>
    <row r="37" spans="1:5" s="1" customFormat="1" ht="21" x14ac:dyDescent="0.35">
      <c r="A37" s="1" t="s">
        <v>26</v>
      </c>
    </row>
    <row r="38" spans="1:5" x14ac:dyDescent="0.25">
      <c r="A38" t="s">
        <v>27</v>
      </c>
      <c r="B38">
        <f>EXP(-B$20*B$7)</f>
        <v>0.99987316887581212</v>
      </c>
      <c r="C38">
        <f>EXP(-C$20*C$7)</f>
        <v>0.9987324123893816</v>
      </c>
      <c r="D38">
        <f>EXP(-D$20*D$7)</f>
        <v>0.98739618505305371</v>
      </c>
      <c r="E38">
        <f>EXP(-E$20*E$7)</f>
        <v>0.99999746321985894</v>
      </c>
    </row>
    <row r="39" spans="1:5" x14ac:dyDescent="0.25">
      <c r="A39" t="s">
        <v>28</v>
      </c>
      <c r="B39">
        <f>B$20*B$7*B$38</f>
        <v>1.2682308078079807E-4</v>
      </c>
      <c r="C39">
        <f>C$20*C$7*C$38</f>
        <v>1.2667838817724271E-3</v>
      </c>
      <c r="D39">
        <f>D$20*D$7*D$38</f>
        <v>1.2524051053438023E-2</v>
      </c>
      <c r="E39">
        <f>E$20*E$7*E$38</f>
        <v>2.5367769234395206E-6</v>
      </c>
    </row>
    <row r="40" spans="1:5" x14ac:dyDescent="0.25">
      <c r="A40" t="s">
        <v>29</v>
      </c>
      <c r="B40">
        <f>B$20*B$7*B$39/2</f>
        <v>8.0430670205985586E-9</v>
      </c>
      <c r="C40">
        <f>C$20*C$7*C$39/2</f>
        <v>8.0338906758778978E-7</v>
      </c>
      <c r="D40">
        <f>D$20*D$7*D$39/2</f>
        <v>7.9427010739713477E-5</v>
      </c>
      <c r="E40">
        <f>E$20*E$7*E$39/2</f>
        <v>3.21762674205926E-12</v>
      </c>
    </row>
    <row r="41" spans="1:5" x14ac:dyDescent="0.25">
      <c r="A41" t="s">
        <v>30</v>
      </c>
      <c r="B41">
        <f>B$20*B$7*B$40/3</f>
        <v>3.4005864284620995E-13</v>
      </c>
      <c r="C41">
        <f>C$20*C$7*C$40/3</f>
        <v>3.3967066953652534E-10</v>
      </c>
      <c r="D41">
        <f>D$20*D$7*D$40/3</f>
        <v>3.3581519845980664E-7</v>
      </c>
      <c r="E41">
        <f>E$20*E$7*E$40/3</f>
        <v>2.7208073245892612E-18</v>
      </c>
    </row>
    <row r="42" spans="1:5" x14ac:dyDescent="0.25">
      <c r="A42" t="s">
        <v>12</v>
      </c>
      <c r="B42">
        <f>B$21*B$39*B$27</f>
        <v>0.2412050585420584</v>
      </c>
      <c r="C42">
        <f t="shared" ref="C42:E42" si="16">C$21*C$39*C$27</f>
        <v>25.211520399311226</v>
      </c>
      <c r="D42">
        <f t="shared" si="16"/>
        <v>2503.5828414106745</v>
      </c>
      <c r="E42">
        <f t="shared" si="16"/>
        <v>1.0147107693758082E-4</v>
      </c>
    </row>
    <row r="43" spans="1:5" x14ac:dyDescent="0.25">
      <c r="A43" t="s">
        <v>13</v>
      </c>
      <c r="B43">
        <f>B$21*B$40*B$28</f>
        <v>1.3795002021283342E-5</v>
      </c>
      <c r="C43">
        <f t="shared" ref="C43:E43" si="17">C$21*C$40*C$28</f>
        <v>1.583231739912043E-2</v>
      </c>
      <c r="D43">
        <f t="shared" si="17"/>
        <v>15.862057845984822</v>
      </c>
      <c r="E43">
        <f t="shared" si="17"/>
        <v>1.287050696823704E-10</v>
      </c>
    </row>
    <row r="44" spans="1:5" x14ac:dyDescent="0.25">
      <c r="A44" t="s">
        <v>14</v>
      </c>
      <c r="B44">
        <f>B$21*B$41*B$29</f>
        <v>4.9725329031618957E-10</v>
      </c>
      <c r="C44">
        <f t="shared" ref="C44:E44" si="18">C$21*C$41*C$29</f>
        <v>6.5954306155425299E-6</v>
      </c>
      <c r="D44">
        <f t="shared" si="18"/>
        <v>6.6965753092395927E-2</v>
      </c>
      <c r="E44">
        <f t="shared" si="18"/>
        <v>1.0883229298357044E-16</v>
      </c>
    </row>
    <row r="46" spans="1:5" s="5" customFormat="1" x14ac:dyDescent="0.25">
      <c r="A46" s="5" t="s">
        <v>16</v>
      </c>
      <c r="B46" s="5">
        <f>B$43*B$17</f>
        <v>7.5311915510827184E-7</v>
      </c>
      <c r="C46" s="5">
        <f t="shared" ref="C46:E46" si="19">C$43*C$17</f>
        <v>7.7129700456400479E-6</v>
      </c>
      <c r="D46" s="5">
        <f t="shared" si="19"/>
        <v>7.6252028131985173E-5</v>
      </c>
      <c r="E46" s="5">
        <f t="shared" si="19"/>
        <v>1.2870497052111401E-10</v>
      </c>
    </row>
    <row r="47" spans="1:5" s="5" customFormat="1" x14ac:dyDescent="0.25">
      <c r="A47" s="5" t="s">
        <v>17</v>
      </c>
      <c r="B47" s="5">
        <f>B$44*B$18</f>
        <v>1.3135193876250491E-13</v>
      </c>
      <c r="C47" s="5">
        <f t="shared" ref="C47:E47" si="20">C$44*C$18</f>
        <v>1.3051208336620898E-12</v>
      </c>
      <c r="D47" s="5">
        <f t="shared" si="20"/>
        <v>1.2847147939216726E-11</v>
      </c>
      <c r="E47" s="5">
        <f t="shared" si="20"/>
        <v>1.0483455244771257E-16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Ousterhout</dc:creator>
  <cp:lastModifiedBy>John Ousterhout</cp:lastModifiedBy>
  <dcterms:created xsi:type="dcterms:W3CDTF">2010-10-26T22:49:11Z</dcterms:created>
  <dcterms:modified xsi:type="dcterms:W3CDTF">2011-06-24T18:31:07Z</dcterms:modified>
</cp:coreProperties>
</file>